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jxl10\Desktop\"/>
    </mc:Choice>
  </mc:AlternateContent>
  <xr:revisionPtr revIDLastSave="0" documentId="8_{F00BF627-2D12-40C0-BE53-075F18E2C7A5}" xr6:coauthVersionLast="31" xr6:coauthVersionMax="31" xr10:uidLastSave="{00000000-0000-0000-0000-000000000000}"/>
  <bookViews>
    <workbookView xWindow="0" yWindow="0" windowWidth="28800" windowHeight="14220" xr2:uid="{00000000-000D-0000-FFFF-FFFF00000000}"/>
  </bookViews>
  <sheets>
    <sheet name="Instructions" sheetId="4" r:id="rId1"/>
    <sheet name="Costs" sheetId="1" r:id="rId2"/>
    <sheet name="Benefits" sheetId="2" r:id="rId3"/>
    <sheet name="Analysis" sheetId="3" r:id="rId4"/>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3" l="1"/>
  <c r="C21" i="3"/>
  <c r="D21" i="3"/>
  <c r="E21" i="3"/>
  <c r="F21" i="3"/>
  <c r="G5" i="2" l="1"/>
  <c r="G6" i="2"/>
  <c r="G7" i="2"/>
  <c r="G10" i="1"/>
  <c r="G6" i="1"/>
  <c r="G5" i="1"/>
  <c r="G8" i="2" l="1"/>
  <c r="G9" i="2" l="1"/>
  <c r="G9" i="1"/>
  <c r="G8" i="1"/>
  <c r="G7" i="1"/>
  <c r="G11" i="2"/>
  <c r="G12" i="2"/>
  <c r="G13" i="2"/>
  <c r="G10" i="2"/>
  <c r="G14" i="2" l="1"/>
  <c r="G11" i="1"/>
  <c r="B13" i="3" s="1"/>
  <c r="B14" i="3"/>
  <c r="B16" i="3" l="1"/>
  <c r="D23" i="3"/>
  <c r="B23" i="3"/>
  <c r="B27" i="3" s="1"/>
  <c r="C23" i="3"/>
  <c r="E23" i="3"/>
  <c r="F23" i="3"/>
  <c r="B15" i="3"/>
  <c r="F22" i="3"/>
  <c r="B22" i="3"/>
  <c r="E22" i="3"/>
  <c r="C22" i="3"/>
  <c r="D22" i="3"/>
  <c r="D25" i="3" s="1"/>
  <c r="B25" i="3" l="1"/>
  <c r="F25" i="3"/>
  <c r="C25" i="3"/>
  <c r="E25" i="3"/>
  <c r="F26" i="3"/>
  <c r="E26" i="3"/>
  <c r="B26" i="3"/>
  <c r="D26" i="3"/>
  <c r="C26" i="3"/>
  <c r="B28" i="3"/>
  <c r="C27" i="3" l="1"/>
  <c r="C28" i="3" s="1"/>
  <c r="D27" i="3" l="1"/>
  <c r="E27" i="3" s="1"/>
  <c r="F27" i="3" s="1"/>
  <c r="F28" i="3" s="1"/>
  <c r="D28" i="3" l="1"/>
  <c r="E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Salas</author>
  </authors>
  <commentList>
    <comment ref="C10" authorId="0" shapeId="0" xr:uid="{00000000-0006-0000-0300-000001000000}">
      <text>
        <r>
          <rPr>
            <b/>
            <sz val="9"/>
            <color indexed="81"/>
            <rFont val="Tahoma"/>
            <family val="2"/>
          </rPr>
          <t>Note:</t>
        </r>
        <r>
          <rPr>
            <sz val="9"/>
            <color indexed="81"/>
            <rFont val="Tahoma"/>
            <family val="2"/>
          </rPr>
          <t xml:space="preserve">
Cost-Benefit calculation assumes annual modification for a worst-case scenario assumption.</t>
        </r>
      </text>
    </comment>
  </commentList>
</comments>
</file>

<file path=xl/sharedStrings.xml><?xml version="1.0" encoding="utf-8"?>
<sst xmlns="http://schemas.openxmlformats.org/spreadsheetml/2006/main" count="105" uniqueCount="84">
  <si>
    <t>Fixed Costs</t>
  </si>
  <si>
    <t>Annual Reporting</t>
  </si>
  <si>
    <t>Compliance Tracking</t>
  </si>
  <si>
    <t>Example</t>
  </si>
  <si>
    <t>Compile information and prepare a 1-2 page annual summary of compliance and monitoring results.</t>
  </si>
  <si>
    <t>Units</t>
  </si>
  <si>
    <t>Effectiveness Monitoring</t>
  </si>
  <si>
    <t>Assumptions</t>
  </si>
  <si>
    <t>Assumed 30 minutes for each sample (5 min site walkthrough; 10 minutes to sample; 15 minutes of data upload/organization)</t>
  </si>
  <si>
    <t>Assumed Hourly Rate (including associated overhead costs)</t>
  </si>
  <si>
    <t xml:space="preserve">Benefits </t>
  </si>
  <si>
    <t>CCAA Administration</t>
  </si>
  <si>
    <t>Compilation of Data</t>
  </si>
  <si>
    <t>Reporting to USFWS</t>
  </si>
  <si>
    <t>Coordination with USFWS and Technical Support</t>
  </si>
  <si>
    <t>Compile the results of the programmatic effort and partner contributions. Coordinate annual submittal to USFWS by March deadline.</t>
  </si>
  <si>
    <t>Time required annually to coordinate with USFWS annually on CCAA compliance, annual reporting and monitoring results, adaptation needs, and implementation technical requests.</t>
  </si>
  <si>
    <t>Totals</t>
  </si>
  <si>
    <t>Cost-Benefit Analysis</t>
  </si>
  <si>
    <t>Quantity of Units</t>
  </si>
  <si>
    <t>Type</t>
  </si>
  <si>
    <t>hours</t>
  </si>
  <si>
    <t>hours per covered activity</t>
  </si>
  <si>
    <t>Frequency</t>
  </si>
  <si>
    <t>Cost</t>
  </si>
  <si>
    <t>Once</t>
  </si>
  <si>
    <t>Annual Implementation Costs</t>
  </si>
  <si>
    <t>From Costs tab</t>
  </si>
  <si>
    <t>Annual Implementation Benefits</t>
  </si>
  <si>
    <t>From Benefits tab</t>
  </si>
  <si>
    <t>Expected Annual Benefit</t>
  </si>
  <si>
    <t>Year</t>
  </si>
  <si>
    <t xml:space="preserve"> Annual ROI</t>
  </si>
  <si>
    <t>% Annual ROI</t>
  </si>
  <si>
    <t>Cumulative ROI</t>
  </si>
  <si>
    <t>Cumulative % ROI</t>
  </si>
  <si>
    <t>Expected Implementation Costs</t>
  </si>
  <si>
    <t>Technical Guidance and Information Sharing</t>
  </si>
  <si>
    <t>Value of information provided and shared amongst CCAA partners that eases implementation burden or uncertainties.</t>
  </si>
  <si>
    <t>Quantity of Units (Annually)</t>
  </si>
  <si>
    <t>($) lump sum</t>
  </si>
  <si>
    <t>Annual enrollment fee required for participation in Programmatic CCAA.</t>
  </si>
  <si>
    <t>Assumed that implementation costs may vary by partner.</t>
  </si>
  <si>
    <t>Implementation Costs</t>
  </si>
  <si>
    <t>Reduced Implementation Costs</t>
  </si>
  <si>
    <t>Assume annual implementation timeframe</t>
  </si>
  <si>
    <t>Cost Reduction Resulting from Regulatory Assurance</t>
  </si>
  <si>
    <t>($) lump sum/acre</t>
  </si>
  <si>
    <t>Occassionally</t>
  </si>
  <si>
    <t>Application Prep (Internal to Applicant)</t>
  </si>
  <si>
    <t>Legal Review of the Agreement</t>
  </si>
  <si>
    <t>Addressing Uncertainty Resulting from a Listing Status in Limbo</t>
  </si>
  <si>
    <t>($) lump sum/project</t>
  </si>
  <si>
    <t>Benefits associated with reduced hours spent on compiling data and summarizing reports. Time saved by having Administrator conduct compilation.</t>
  </si>
  <si>
    <t>Plan Adaptation to Other Species or Industry Needs</t>
  </si>
  <si>
    <t>Cost reduction resulting in less-time required for regulatory coordination or compliance verification. Even if not listed, CCAA involvement could benefit other agency coordination via the conference opinion and Federal lands streamlining.</t>
  </si>
  <si>
    <t>Application Prep and Modification</t>
  </si>
  <si>
    <t>Application Fee</t>
  </si>
  <si>
    <t>Modification Fee</t>
  </si>
  <si>
    <t>Annual Administrative Fee</t>
  </si>
  <si>
    <t>Duration of return on investment (ROI) analysis assumes up to a 5 year forecasting window.</t>
  </si>
  <si>
    <t>Analysis assumes an "If Not Listed" or "Warranted But Precluded" listing determination.</t>
  </si>
  <si>
    <t>Values included are derived from Costs and Benefits tabs</t>
  </si>
  <si>
    <t>Costs including preparation, and implementation of, conservation measures and field support on adopted acres.</t>
  </si>
  <si>
    <t>Time required to track individual implementation of conservation measures. Some measures can be tracked on a site-by-site basis, while others used widespread, or programmatically, can be tracked together across a county or state-wide scaled entry.</t>
  </si>
  <si>
    <t>Potential costs associated with your own organization's legal review and adoption of the CCAA and your Certificate of Inclusion.</t>
  </si>
  <si>
    <t xml:space="preserve">Any listing decision (even to not list), can be faced with legal challenges and uncertainty. If a decision (to list, or not to list) is overturned in a court decision, then the resulting uncertainty and response to changed regulations (without CCAA assurances) could pose costs to individual projects and management actions. </t>
  </si>
  <si>
    <t>The Reduced costs resulting from certainty gained by CCAA and avoidance of reacting to potential changes in last-minute listing status, or uncertainty from legal conflicts over a decision to (or not to) list the species. Such changes could happen at any time and pose costs to individual projects, or actions, planned at that time.</t>
  </si>
  <si>
    <t xml:space="preserve">Costs saved using IVM tools as conservation measures, as compared to conventional methods such as broadcast herbicide, or routine mowing. </t>
  </si>
  <si>
    <t>Implementation cost reductions may vary by partner depending on how much IVM, or related tools are used prior to enrolling in the CCAA.
Assume for implementation only across adopted acres, unless changes in implementation are made system-wide.</t>
  </si>
  <si>
    <t>Value of potential amendment to add coverage for additional species or changing industry needs in future CCAA amendments.</t>
  </si>
  <si>
    <t xml:space="preserve">Assess the annual value of potential adaptation. Having an existing CCAA in place is expected to a) allow for easier amendments that can incorporate other candidate species with similar habitat needs, and b) adapt to changing industry needs. </t>
  </si>
  <si>
    <t>Costs can change depending on listing status, but regardless, having a conference opinion on monarchs (plus other Federal-listed plants) can help streamline use permits and Section 7 analysis completed for projects.</t>
  </si>
  <si>
    <t>Assumed as a "fixed cost". Assumes costs on an individual, per-partner, basis. Assumes 24 hours annually per partner, or 2 hours per month.</t>
  </si>
  <si>
    <t>Assumed as a "fixed cost". Assumes that without Programmatic Administrator support, the partner would be required to compile and summarize data for tracking and monitoring.</t>
  </si>
  <si>
    <t>Assumed as a "fixed cost". Assumes that without Programmatic Administrator support, the partner would be required to complete annual reporting requirements.</t>
  </si>
  <si>
    <t xml:space="preserve">Costs offset by UIC (as Program Administrator) required to administer the CCAA and accompanying EOS Permit, including: compliance verification, record keeping, and verify that terms and conditions are upheld. </t>
  </si>
  <si>
    <t>Assumed as a "fixed cost". Enrollment fee will vary by partner. A $15,000 is an assumed average fee.</t>
  </si>
  <si>
    <t>Cost Benefit Ratio</t>
  </si>
  <si>
    <t>Cost-Benefit Analysis Tool for the Monarch CCAA for Energy and Transportation Lands</t>
  </si>
  <si>
    <t>Instructions for Use</t>
  </si>
  <si>
    <r>
      <t xml:space="preserve">Costs </t>
    </r>
    <r>
      <rPr>
        <sz val="14"/>
        <color theme="1"/>
        <rFont val="Arial Narrow"/>
        <family val="2"/>
      </rPr>
      <t>(Assuming an "If Not Listed" or "Warranted But Precluded" Listing Determination)</t>
    </r>
  </si>
  <si>
    <r>
      <t xml:space="preserve">Time required to monitor effectiveness for a subset of adopted acres, and record data in tracking table. Partners will be required to conduct monitoring at 10-50 sites annually depending on the amount of adopted acres.
</t>
    </r>
    <r>
      <rPr>
        <i/>
        <sz val="11"/>
        <color theme="1"/>
        <rFont val="Arial Narrow"/>
        <family val="2"/>
      </rPr>
      <t>Assume travel costs are included in other activities already occuring onsite.</t>
    </r>
  </si>
  <si>
    <r>
      <t xml:space="preserve">Benefits </t>
    </r>
    <r>
      <rPr>
        <sz val="14"/>
        <color theme="1"/>
        <rFont val="Arial Narrow"/>
        <family val="2"/>
      </rPr>
      <t>(Assuming an "If Not Listed" or "Warranted But Precluded" Listing Determination)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</si>
</sst>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_);_(* \(#,##0.0\);_(* &quot;-&quot;??_);_(@_)"/>
  </numFmts>
  <fonts count="9"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4"/>
      <color theme="1"/>
      <name val="Arial Narrow"/>
      <family val="2"/>
    </font>
    <font>
      <sz val="11"/>
      <color theme="1"/>
      <name val="Arial Narrow"/>
      <family val="2"/>
    </font>
    <font>
      <sz val="14"/>
      <color theme="1"/>
      <name val="Arial Narrow"/>
      <family val="2"/>
    </font>
    <font>
      <b/>
      <sz val="11"/>
      <color theme="1"/>
      <name val="Arial Narrow"/>
      <family val="2"/>
    </font>
    <font>
      <i/>
      <sz val="11"/>
      <color theme="1"/>
      <name val="Arial Narrow"/>
      <family val="2"/>
    </font>
  </fonts>
  <fills count="7">
    <fill>
      <patternFill patternType="none"/>
    </fill>
    <fill>
      <patternFill patternType="gray125"/>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0" fontId="4" fillId="0" borderId="0" xfId="0" applyFont="1"/>
    <xf numFmtId="0" fontId="5" fillId="0" borderId="0" xfId="0" applyFont="1"/>
    <xf numFmtId="0" fontId="7" fillId="0" borderId="0" xfId="0" applyFont="1"/>
    <xf numFmtId="0" fontId="5" fillId="0" borderId="5" xfId="0" applyFont="1" applyBorder="1"/>
    <xf numFmtId="0" fontId="7" fillId="0" borderId="6" xfId="0" applyFont="1" applyBorder="1" applyAlignment="1">
      <alignment horizontal="left" vertical="top" wrapText="1"/>
    </xf>
    <xf numFmtId="0" fontId="5" fillId="4" borderId="4" xfId="0" applyFont="1" applyFill="1" applyBorder="1" applyAlignment="1">
      <alignment horizontal="left" vertical="top" wrapText="1"/>
    </xf>
    <xf numFmtId="0" fontId="5" fillId="4" borderId="0" xfId="0" applyFont="1" applyFill="1"/>
    <xf numFmtId="0" fontId="5" fillId="4" borderId="1"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44" fontId="5" fillId="0" borderId="0" xfId="0" applyNumberFormat="1" applyFont="1" applyAlignment="1">
      <alignment horizontal="center" vertical="center"/>
    </xf>
    <xf numFmtId="44" fontId="5" fillId="0" borderId="0" xfId="1" applyFont="1"/>
    <xf numFmtId="0" fontId="7" fillId="0" borderId="5" xfId="0" applyFont="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5" fillId="0" borderId="6" xfId="0" applyFont="1" applyBorder="1" applyAlignment="1">
      <alignment horizontal="left" vertical="top"/>
    </xf>
    <xf numFmtId="0" fontId="5" fillId="0" borderId="6" xfId="0" applyFont="1" applyBorder="1" applyAlignment="1">
      <alignment horizontal="left" vertical="top" wrapText="1"/>
    </xf>
    <xf numFmtId="0" fontId="5" fillId="0" borderId="6" xfId="0" applyFont="1" applyBorder="1"/>
    <xf numFmtId="44" fontId="5" fillId="0" borderId="6" xfId="1" applyFont="1" applyBorder="1"/>
    <xf numFmtId="0" fontId="6" fillId="0" borderId="0" xfId="0" applyFont="1"/>
    <xf numFmtId="0" fontId="8" fillId="0" borderId="0" xfId="0" applyFont="1"/>
    <xf numFmtId="0" fontId="5" fillId="0" borderId="0" xfId="0" applyFont="1" applyBorder="1" applyAlignment="1">
      <alignment horizontal="center" vertical="center"/>
    </xf>
    <xf numFmtId="0" fontId="5" fillId="0" borderId="0" xfId="0" applyFont="1" applyBorder="1"/>
    <xf numFmtId="0" fontId="5" fillId="0" borderId="0" xfId="0" applyFont="1" applyAlignment="1">
      <alignment horizontal="right"/>
    </xf>
    <xf numFmtId="44" fontId="5" fillId="0" borderId="0" xfId="0" applyNumberFormat="1" applyFont="1"/>
    <xf numFmtId="0" fontId="7" fillId="0" borderId="0" xfId="0" applyFont="1" applyAlignment="1">
      <alignment horizontal="right"/>
    </xf>
    <xf numFmtId="164" fontId="5" fillId="2" borderId="0" xfId="3" applyNumberFormat="1" applyFont="1" applyFill="1"/>
    <xf numFmtId="0" fontId="7" fillId="0" borderId="0" xfId="0" applyFont="1" applyAlignment="1">
      <alignment horizontal="center" vertical="center"/>
    </xf>
    <xf numFmtId="0" fontId="7" fillId="2" borderId="0" xfId="0" applyFont="1" applyFill="1" applyAlignment="1">
      <alignment horizontal="right"/>
    </xf>
    <xf numFmtId="44" fontId="5" fillId="2" borderId="0" xfId="0" applyNumberFormat="1" applyFont="1" applyFill="1"/>
    <xf numFmtId="9" fontId="5" fillId="2" borderId="0" xfId="2" applyFont="1" applyFill="1"/>
    <xf numFmtId="0" fontId="7" fillId="3" borderId="0" xfId="0" applyFont="1" applyFill="1" applyAlignment="1">
      <alignment horizontal="right"/>
    </xf>
    <xf numFmtId="44" fontId="5" fillId="3" borderId="0" xfId="0" applyNumberFormat="1" applyFont="1" applyFill="1"/>
    <xf numFmtId="9" fontId="5" fillId="3" borderId="0" xfId="2" applyFont="1" applyFill="1"/>
    <xf numFmtId="0" fontId="5" fillId="6" borderId="0" xfId="0" applyFont="1" applyFill="1"/>
    <xf numFmtId="0" fontId="7" fillId="6" borderId="0" xfId="0" applyFont="1" applyFill="1"/>
    <xf numFmtId="44" fontId="5" fillId="6" borderId="0" xfId="0" applyNumberFormat="1" applyFont="1" applyFill="1"/>
    <xf numFmtId="0" fontId="7" fillId="6" borderId="0" xfId="0" applyFont="1" applyFill="1" applyAlignment="1">
      <alignment horizontal="right"/>
    </xf>
    <xf numFmtId="44" fontId="5" fillId="6" borderId="0" xfId="1" applyFont="1" applyFill="1"/>
    <xf numFmtId="0" fontId="5" fillId="4" borderId="4"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44" fontId="5" fillId="4" borderId="4" xfId="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44" fontId="5" fillId="4" borderId="1" xfId="1"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wrapText="1"/>
      <protection locked="0"/>
    </xf>
    <xf numFmtId="44" fontId="5" fillId="4" borderId="3" xfId="1"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44" fontId="5" fillId="5" borderId="2" xfId="1"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wrapText="1"/>
      <protection locked="0"/>
    </xf>
    <xf numFmtId="44" fontId="5" fillId="5" borderId="1" xfId="1" applyFont="1" applyFill="1" applyBorder="1" applyAlignment="1" applyProtection="1">
      <alignment horizontal="center" vertical="center"/>
      <protection locked="0"/>
    </xf>
    <xf numFmtId="44" fontId="5" fillId="0" borderId="1" xfId="1" applyFont="1" applyBorder="1" applyProtection="1">
      <protection locked="0"/>
    </xf>
    <xf numFmtId="0" fontId="5" fillId="4" borderId="4"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cellXfs>
  <cellStyles count="4">
    <cellStyle name="Comma" xfId="3" builtinId="3"/>
    <cellStyle name="Currency" xfId="1" builtinId="4"/>
    <cellStyle name="Normal" xfId="0" builtinId="0"/>
    <cellStyle name="Percent" xfId="2" builtinId="5"/>
  </cellStyles>
  <dxfs count="31">
    <dxf>
      <font>
        <strike val="0"/>
        <outline val="0"/>
        <shadow val="0"/>
        <u val="none"/>
        <vertAlign val="baseline"/>
        <color theme="1"/>
        <name val="Arial Narrow"/>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theme="1"/>
        <name val="Arial Narrow"/>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theme="1"/>
        <name val="Arial Narrow"/>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Narrow"/>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Narrow"/>
        <scheme val="none"/>
      </font>
    </dxf>
    <dxf>
      <border>
        <bottom style="medium">
          <color indexed="64"/>
        </bottom>
      </border>
    </dxf>
    <dxf>
      <font>
        <b/>
        <i val="0"/>
        <strike val="0"/>
        <condense val="0"/>
        <extend val="0"/>
        <outline val="0"/>
        <shadow val="0"/>
        <u val="none"/>
        <vertAlign val="baseline"/>
        <sz val="11"/>
        <color theme="1"/>
        <name val="Arial Narrow"/>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left" vertical="top" textRotation="0" wrapText="1" indent="0" justifyLastLine="0" shrinkToFit="0" readingOrder="0"/>
    </dxf>
    <dxf>
      <font>
        <strike val="0"/>
        <outline val="0"/>
        <shadow val="0"/>
        <u val="none"/>
        <vertAlign val="baseline"/>
        <color theme="1"/>
        <name val="Arial Narrow"/>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34" formatCode="_(&quot;$&quot;* #,##0.00_);_(&quot;$&quot;* \(#,##0.00\);_(&quot;$&quot;* &quot;-&quot;??_);_(@_)"/>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34" formatCode="_(&quot;$&quot;* #,##0.00_);_(&quot;$&quot;* \(#,##0.00\);_(&quot;$&quot;* &quot;-&quot;??_);_(@_)"/>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strike val="0"/>
        <outline val="0"/>
        <shadow val="0"/>
        <u val="none"/>
        <vertAlign val="baseline"/>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dxf>
    <dxf>
      <font>
        <strike val="0"/>
        <outline val="0"/>
        <shadow val="0"/>
        <u val="none"/>
        <vertAlign val="baseline"/>
        <color theme="1"/>
        <name val="Arial Narrow"/>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strike val="0"/>
        <outline val="0"/>
        <shadow val="0"/>
        <u val="none"/>
        <vertAlign val="baseline"/>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alignment horizontal="left" vertical="top" textRotation="0" wrapText="1" indent="0" justifyLastLine="0" shrinkToFit="0" readingOrder="0"/>
    </dxf>
    <dxf>
      <font>
        <strike val="0"/>
        <outline val="0"/>
        <shadow val="0"/>
        <u val="none"/>
        <vertAlign val="baseline"/>
        <color theme="1"/>
        <name val="Arial Narrow"/>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scheme val="none"/>
      </font>
      <alignment horizontal="left" vertical="top" textRotation="0" wrapText="0" indent="0" justifyLastLine="0" shrinkToFit="0" readingOrder="0"/>
    </dxf>
    <dxf>
      <font>
        <strike val="0"/>
        <outline val="0"/>
        <shadow val="0"/>
        <u val="none"/>
        <vertAlign val="baseline"/>
        <color theme="1"/>
        <name val="Arial Narrow"/>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Narrow"/>
        <scheme val="none"/>
      </font>
    </dxf>
    <dxf>
      <font>
        <strike val="0"/>
        <outline val="0"/>
        <shadow val="0"/>
        <u val="none"/>
        <vertAlign val="baseline"/>
        <color theme="1"/>
        <name val="Arial Narrow"/>
        <scheme val="none"/>
      </font>
    </dxf>
    <dxf>
      <border>
        <bottom style="medium">
          <color indexed="64"/>
        </bottom>
      </border>
    </dxf>
    <dxf>
      <font>
        <b/>
        <i val="0"/>
        <strike val="0"/>
        <condense val="0"/>
        <extend val="0"/>
        <outline val="0"/>
        <shadow val="0"/>
        <u val="none"/>
        <vertAlign val="baseline"/>
        <sz val="11"/>
        <color theme="1"/>
        <name val="Arial Narrow"/>
        <scheme val="none"/>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Annual ROI</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Analysis!$B$25:$F$25</c:f>
              <c:numCache>
                <c:formatCode>_("$"* #,##0.00_);_("$"* \(#,##0.00\);_("$"* "-"??_);_(@_)</c:formatCode>
                <c:ptCount val="5"/>
                <c:pt idx="0">
                  <c:v>1006800</c:v>
                </c:pt>
                <c:pt idx="1">
                  <c:v>1008800</c:v>
                </c:pt>
                <c:pt idx="2">
                  <c:v>1008800</c:v>
                </c:pt>
                <c:pt idx="3">
                  <c:v>1008800</c:v>
                </c:pt>
                <c:pt idx="4">
                  <c:v>1008800</c:v>
                </c:pt>
              </c:numCache>
            </c:numRef>
          </c:val>
          <c:extLst>
            <c:ext xmlns:c16="http://schemas.microsoft.com/office/drawing/2014/chart" uri="{C3380CC4-5D6E-409C-BE32-E72D297353CC}">
              <c16:uniqueId val="{00000000-49CE-4BF8-8AB2-9319C6C7BB74}"/>
            </c:ext>
          </c:extLst>
        </c:ser>
        <c:dLbls>
          <c:showLegendKey val="0"/>
          <c:showVal val="0"/>
          <c:showCatName val="0"/>
          <c:showSerName val="0"/>
          <c:showPercent val="0"/>
          <c:showBubbleSize val="0"/>
        </c:dLbls>
        <c:gapWidth val="100"/>
        <c:overlap val="-24"/>
        <c:axId val="782563160"/>
        <c:axId val="782563488"/>
      </c:barChart>
      <c:catAx>
        <c:axId val="78256316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Years Enrolled</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82563488"/>
        <c:crosses val="autoZero"/>
        <c:auto val="1"/>
        <c:lblAlgn val="ctr"/>
        <c:lblOffset val="100"/>
        <c:noMultiLvlLbl val="0"/>
      </c:catAx>
      <c:valAx>
        <c:axId val="78256348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Net Return</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8256316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Cumulative ROI</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Analysis!$B$27:$F$27</c:f>
              <c:numCache>
                <c:formatCode>_("$"* #,##0.00_);_("$"* \(#,##0.00\);_("$"* "-"??_);_(@_)</c:formatCode>
                <c:ptCount val="5"/>
                <c:pt idx="0">
                  <c:v>1437400</c:v>
                </c:pt>
                <c:pt idx="1">
                  <c:v>2446200</c:v>
                </c:pt>
                <c:pt idx="2">
                  <c:v>3455000</c:v>
                </c:pt>
                <c:pt idx="3">
                  <c:v>4463800</c:v>
                </c:pt>
                <c:pt idx="4">
                  <c:v>5472600</c:v>
                </c:pt>
              </c:numCache>
            </c:numRef>
          </c:val>
          <c:extLst>
            <c:ext xmlns:c16="http://schemas.microsoft.com/office/drawing/2014/chart" uri="{C3380CC4-5D6E-409C-BE32-E72D297353CC}">
              <c16:uniqueId val="{00000000-0265-477B-A732-735DAD107F22}"/>
            </c:ext>
          </c:extLst>
        </c:ser>
        <c:dLbls>
          <c:showLegendKey val="0"/>
          <c:showVal val="0"/>
          <c:showCatName val="0"/>
          <c:showSerName val="0"/>
          <c:showPercent val="0"/>
          <c:showBubbleSize val="0"/>
        </c:dLbls>
        <c:gapWidth val="100"/>
        <c:overlap val="-24"/>
        <c:axId val="782563160"/>
        <c:axId val="782563488"/>
      </c:barChart>
      <c:catAx>
        <c:axId val="78256316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Years</a:t>
                </a:r>
                <a:r>
                  <a:rPr lang="en-US" baseline="0"/>
                  <a:t> Enrolled</a:t>
                </a:r>
                <a:endParaRPr lang="en-US"/>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82563488"/>
        <c:crosses val="autoZero"/>
        <c:auto val="1"/>
        <c:lblAlgn val="ctr"/>
        <c:lblOffset val="100"/>
        <c:noMultiLvlLbl val="0"/>
      </c:catAx>
      <c:valAx>
        <c:axId val="78256348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Net Return</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8256316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177800</xdr:colOff>
      <xdr:row>4</xdr:row>
      <xdr:rowOff>88900</xdr:rowOff>
    </xdr:from>
    <xdr:ext cx="11823700" cy="30289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7800" y="901700"/>
          <a:ext cx="11823700" cy="3028950"/>
        </a:xfrm>
        <a:prstGeom prst="rect">
          <a:avLst/>
        </a:prstGeom>
        <a:solidFill>
          <a:schemeClr val="accent4">
            <a:lumMod val="20000"/>
            <a:lumOff val="80000"/>
          </a:schemeClr>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To</a:t>
          </a:r>
          <a:r>
            <a:rPr lang="en-US" sz="1100" baseline="0"/>
            <a:t> the best of your knowledge, experience, and ability, enter the variables above to help determine associated costs and benefits with implementation </a:t>
          </a:r>
        </a:p>
        <a:p>
          <a:r>
            <a:rPr lang="en-US" sz="1100" baseline="0"/>
            <a:t>of the Agreement:</a:t>
          </a:r>
        </a:p>
        <a:p>
          <a:endParaRPr lang="en-US" sz="1100" baseline="0"/>
        </a:p>
        <a:p>
          <a:pPr marL="228600" indent="-228600">
            <a:buFont typeface="+mj-lt"/>
            <a:buAutoNum type="arabicPeriod"/>
          </a:pPr>
          <a:r>
            <a:rPr lang="en-US" sz="1100" b="1" baseline="0"/>
            <a:t>Begin with the Costs Tab</a:t>
          </a:r>
          <a:r>
            <a:rPr lang="en-US" sz="1100" b="0" baseline="0"/>
            <a:t> and enter in the units, quantity of those units, and associated hourly rate (where applicable) to assess the costs relative to implementing the CCAA on planned adopted acres .</a:t>
          </a:r>
        </a:p>
        <a:p>
          <a:pPr marL="228600" indent="-228600">
            <a:buFont typeface="+mj-lt"/>
            <a:buAutoNum type="arabicPeriod"/>
          </a:pPr>
          <a:r>
            <a:rPr lang="en-US" sz="1100" b="1" baseline="0"/>
            <a:t>Enter values on the Benefits Tab </a:t>
          </a:r>
          <a:r>
            <a:rPr lang="en-US" sz="1100" b="0" baseline="0"/>
            <a:t>in a manner similar to those on the Costs Tab. However, here you are asked to estimate the financial value or return provided by each of the benefits listed.</a:t>
          </a:r>
        </a:p>
        <a:p>
          <a:pPr marL="228600" indent="-228600">
            <a:buFont typeface="+mj-lt"/>
            <a:buAutoNum type="arabicPeriod"/>
          </a:pPr>
          <a:r>
            <a:rPr lang="en-US" sz="1100" b="1" baseline="0"/>
            <a:t>Review the Analysis Tab </a:t>
          </a:r>
          <a:r>
            <a:rPr lang="en-US" sz="1100" b="0" baseline="0"/>
            <a:t>for the results of the cost benefit comparison for the scenario and values you entered on the previous tabs.</a:t>
          </a:r>
        </a:p>
        <a:p>
          <a:pPr marL="228600" indent="-228600">
            <a:buFont typeface="+mj-lt"/>
            <a:buAutoNum type="arabicPeriod"/>
          </a:pPr>
          <a:endParaRPr lang="en-US" sz="1100" b="0" baseline="0"/>
        </a:p>
        <a:p>
          <a:pPr marL="0" indent="0">
            <a:buFontTx/>
            <a:buNone/>
          </a:pPr>
          <a:r>
            <a:rPr lang="en-US" sz="1100" b="0" u="none" baseline="0"/>
            <a:t>As you complete this, remember to...</a:t>
          </a:r>
        </a:p>
        <a:p>
          <a:pPr marL="228600" indent="-228600">
            <a:buFont typeface="+mj-lt"/>
            <a:buAutoNum type="arabicPeriod"/>
          </a:pPr>
          <a:r>
            <a:rPr lang="en-US" sz="1100" b="0" baseline="0"/>
            <a:t>Enter values for </a:t>
          </a:r>
          <a:r>
            <a:rPr lang="en-US" sz="1100" b="0" i="1" baseline="0"/>
            <a:t>annual</a:t>
          </a:r>
          <a:r>
            <a:rPr lang="en-US" sz="1100" b="0" baseline="0"/>
            <a:t> timeframes. The costs and benefits are weighed against each other on an annual basis.</a:t>
          </a:r>
        </a:p>
        <a:p>
          <a:pPr marL="228600" indent="-228600">
            <a:buFont typeface="+mj-lt"/>
            <a:buAutoNum type="arabicPeriod"/>
          </a:pPr>
          <a:r>
            <a:rPr lang="en-US" sz="1100" b="0" baseline="0"/>
            <a:t>Consider costs associated with implementation on adopted acres only.</a:t>
          </a:r>
        </a:p>
        <a:p>
          <a:pPr marL="228600" indent="-228600">
            <a:buFont typeface="+mj-lt"/>
            <a:buAutoNum type="arabicPeriod"/>
          </a:pPr>
          <a:r>
            <a:rPr lang="en-US" sz="1100" b="0" baseline="0"/>
            <a:t>Cells in </a:t>
          </a:r>
          <a:r>
            <a:rPr lang="en-US" sz="1100" b="0" u="sng" baseline="0"/>
            <a:t>white</a:t>
          </a:r>
          <a:r>
            <a:rPr lang="en-US" sz="1100" b="0" baseline="0"/>
            <a:t> are the ones likely to change most from user to user. The </a:t>
          </a:r>
          <a:r>
            <a:rPr lang="en-US" sz="1100" b="0" u="sng" baseline="0"/>
            <a:t>grey</a:t>
          </a:r>
          <a:r>
            <a:rPr lang="en-US" sz="1100" b="0" baseline="0"/>
            <a:t> cells can be left as-is for most users, but are available for editing if desired.</a:t>
          </a:r>
        </a:p>
        <a:p>
          <a:pPr marL="228600" indent="-228600">
            <a:buFont typeface="+mj-lt"/>
            <a:buAutoNum type="arabicPeriod"/>
          </a:pPr>
          <a:r>
            <a:rPr lang="en-US" sz="1100" b="0" baseline="0"/>
            <a:t>Document your assumptions for future reference.</a:t>
          </a:r>
        </a:p>
        <a:p>
          <a:pPr marL="228600" indent="-228600">
            <a:buFont typeface="+mj-lt"/>
            <a:buAutoNum type="arabicPeriod"/>
          </a:pPr>
          <a:endParaRPr lang="en-US" sz="1100"/>
        </a:p>
        <a:p>
          <a:pPr marL="228600" indent="-228600">
            <a:buFont typeface="+mj-lt"/>
            <a:buAutoNum type="arabicPeriod"/>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Questions?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Contact Iris Caldwell, UIC (iriscald@uic.edu) or Dan Salas, Cardno (dan.salas@cardno.com).</a:t>
          </a:r>
          <a:endParaRPr lang="en-US">
            <a:effectLst/>
          </a:endParaRPr>
        </a:p>
        <a:p>
          <a:pPr marL="228600" indent="-228600">
            <a:buFont typeface="+mj-lt"/>
            <a:buAutoNum type="arabicPeriod"/>
          </a:pPr>
          <a:endParaRPr lang="en-US" sz="1100"/>
        </a:p>
      </xdr:txBody>
    </xdr:sp>
    <xdr:clientData/>
  </xdr:oneCellAnchor>
  <xdr:twoCellAnchor editAs="oneCell">
    <xdr:from>
      <xdr:col>6</xdr:col>
      <xdr:colOff>266700</xdr:colOff>
      <xdr:row>24</xdr:row>
      <xdr:rowOff>95250</xdr:rowOff>
    </xdr:from>
    <xdr:to>
      <xdr:col>13</xdr:col>
      <xdr:colOff>209024</xdr:colOff>
      <xdr:row>32</xdr:row>
      <xdr:rowOff>82374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24300" y="4464050"/>
          <a:ext cx="4209524" cy="14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82550</xdr:colOff>
      <xdr:row>12</xdr:row>
      <xdr:rowOff>101600</xdr:rowOff>
    </xdr:from>
    <xdr:ext cx="8091189" cy="222885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2550" y="5537200"/>
          <a:ext cx="8091189" cy="2228850"/>
        </a:xfrm>
        <a:prstGeom prst="rect">
          <a:avLst/>
        </a:prstGeom>
        <a:solidFill>
          <a:schemeClr val="accent4">
            <a:lumMod val="20000"/>
            <a:lumOff val="80000"/>
          </a:schemeClr>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To</a:t>
          </a:r>
          <a:r>
            <a:rPr lang="en-US" sz="1100" baseline="0"/>
            <a:t> the best of your knowledge, experience, and ability, enter the variables above to help determine associated costs with implementation </a:t>
          </a:r>
        </a:p>
        <a:p>
          <a:r>
            <a:rPr lang="en-US" sz="1100" baseline="0"/>
            <a:t>of the Agreement:</a:t>
          </a:r>
        </a:p>
        <a:p>
          <a:endParaRPr lang="en-US" sz="1100" baseline="0"/>
        </a:p>
        <a:p>
          <a:r>
            <a:rPr lang="en-US" sz="1100" b="1" baseline="0"/>
            <a:t>Units</a:t>
          </a:r>
          <a:r>
            <a:rPr lang="en-US" sz="1100" baseline="0"/>
            <a:t> - The number of hours, dollars, or other unit of measurement associated with the type of investment made.</a:t>
          </a:r>
        </a:p>
        <a:p>
          <a:r>
            <a:rPr lang="en-US" sz="1100" b="1" baseline="0"/>
            <a:t>Type</a:t>
          </a:r>
          <a:r>
            <a:rPr lang="en-US" sz="1100" baseline="0"/>
            <a:t> - The type of investment made that can be used to quantify dollars. For this exercise, most are limited to hours, lump-sum dollars, </a:t>
          </a:r>
        </a:p>
        <a:p>
          <a:r>
            <a:rPr lang="en-US" sz="1100" baseline="0"/>
            <a:t>            or costs per acre.</a:t>
          </a:r>
        </a:p>
        <a:p>
          <a:r>
            <a:rPr lang="en-US" sz="1100" b="1"/>
            <a:t>Quantity</a:t>
          </a:r>
          <a:r>
            <a:rPr lang="en-US" sz="1100" b="1" baseline="0"/>
            <a:t> of Units </a:t>
          </a:r>
          <a:r>
            <a:rPr lang="en-US" sz="1100" baseline="0"/>
            <a:t>- Only required for hourly, per-acre, or other per-unit calculations. If lump sum, then "quantity of units" equals "1". </a:t>
          </a:r>
        </a:p>
        <a:p>
          <a:r>
            <a:rPr lang="en-US" sz="1100" baseline="0"/>
            <a:t>            Assume quantities on an annual basis.</a:t>
          </a:r>
        </a:p>
        <a:p>
          <a:r>
            <a:rPr lang="en-US" sz="1100" b="1" baseline="0"/>
            <a:t>Assumed Hourly Rate </a:t>
          </a:r>
          <a:r>
            <a:rPr lang="en-US" sz="1100" baseline="0"/>
            <a:t>- For hourly estimates quantified, assign an assumed hourly rate representative of the personnel that will be </a:t>
          </a:r>
        </a:p>
        <a:p>
          <a:r>
            <a:rPr lang="en-US" sz="1100" baseline="0"/>
            <a:t>            contributing to this line item. If lump sum or per-unit costs, then hourly rate should be "0" since it is not applicable.</a:t>
          </a:r>
        </a:p>
        <a:p>
          <a:r>
            <a:rPr lang="en-US" sz="1100" b="1" baseline="0"/>
            <a:t>Totals</a:t>
          </a:r>
          <a:r>
            <a:rPr lang="en-US" sz="1100" baseline="0"/>
            <a:t> - The line item sum multiplying the units x their quantity x the applicable rate. Allows you to check your line item assessment.</a:t>
          </a:r>
        </a:p>
        <a:p>
          <a:r>
            <a:rPr lang="en-US" sz="1100" b="1" baseline="0"/>
            <a:t>Assumptions</a:t>
          </a:r>
          <a:r>
            <a:rPr lang="en-US" sz="1100" baseline="0"/>
            <a:t> - Placeholder that allows you to document any assumptions applied to the line item.</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139700</xdr:colOff>
      <xdr:row>15</xdr:row>
      <xdr:rowOff>120650</xdr:rowOff>
    </xdr:from>
    <xdr:ext cx="8242300" cy="222885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9700" y="10512425"/>
          <a:ext cx="8242300" cy="2228850"/>
        </a:xfrm>
        <a:prstGeom prst="rect">
          <a:avLst/>
        </a:prstGeom>
        <a:solidFill>
          <a:schemeClr val="accent4">
            <a:lumMod val="20000"/>
            <a:lumOff val="80000"/>
          </a:schemeClr>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To</a:t>
          </a:r>
          <a:r>
            <a:rPr lang="en-US" sz="1100" baseline="0"/>
            <a:t> the best of your knowledge, experience, and ability, enter the variables above to help determine associated benefits with implementation </a:t>
          </a:r>
        </a:p>
        <a:p>
          <a:r>
            <a:rPr lang="en-US" sz="1100" baseline="0"/>
            <a:t>of the Agreement:</a:t>
          </a:r>
        </a:p>
        <a:p>
          <a:endParaRPr lang="en-US" sz="1100" baseline="0"/>
        </a:p>
        <a:p>
          <a:r>
            <a:rPr lang="en-US" sz="1100" b="1" baseline="0"/>
            <a:t>Units</a:t>
          </a:r>
          <a:r>
            <a:rPr lang="en-US" sz="1100" baseline="0"/>
            <a:t> - The number of hours, dollars, or other unit of measurement associated with the type of investment made.</a:t>
          </a:r>
        </a:p>
        <a:p>
          <a:r>
            <a:rPr lang="en-US" sz="1100" b="1" baseline="0"/>
            <a:t>Type</a:t>
          </a:r>
          <a:r>
            <a:rPr lang="en-US" sz="1100" baseline="0"/>
            <a:t> - The type of investment made that can be used to quantify dollars. For this exercise, most are limited to hours, lump-sum dollars, </a:t>
          </a:r>
        </a:p>
        <a:p>
          <a:r>
            <a:rPr lang="en-US" sz="1100" baseline="0"/>
            <a:t>            or costs per acre.</a:t>
          </a:r>
        </a:p>
        <a:p>
          <a:r>
            <a:rPr lang="en-US" sz="1100" b="1"/>
            <a:t>Quantity</a:t>
          </a:r>
          <a:r>
            <a:rPr lang="en-US" sz="1100" b="1" baseline="0"/>
            <a:t> of Units </a:t>
          </a:r>
          <a:r>
            <a:rPr lang="en-US" sz="1100" baseline="0"/>
            <a:t>- Only required for hourly, per-acre, or other per-unit calculations. If lump sum, then "quantity of units" equals "1". </a:t>
          </a:r>
        </a:p>
        <a:p>
          <a:r>
            <a:rPr lang="en-US" sz="1100" baseline="0"/>
            <a:t>            Assume quantities on an annual basis.</a:t>
          </a:r>
        </a:p>
        <a:p>
          <a:r>
            <a:rPr lang="en-US" sz="1100" b="1" baseline="0"/>
            <a:t>Assumed Hourly Rate </a:t>
          </a:r>
          <a:r>
            <a:rPr lang="en-US" sz="1100" baseline="0"/>
            <a:t>- For hourly estimates quantified, assign an assumed hourly rate representative of the personnel that will be </a:t>
          </a:r>
        </a:p>
        <a:p>
          <a:r>
            <a:rPr lang="en-US" sz="1100" baseline="0"/>
            <a:t>            contributing to this line item. If lump sum or per-unit costs, then hourly rate should be "0" since it is not applicable.</a:t>
          </a:r>
        </a:p>
        <a:p>
          <a:r>
            <a:rPr lang="en-US" sz="1100" b="1" baseline="0"/>
            <a:t>Totals</a:t>
          </a:r>
          <a:r>
            <a:rPr lang="en-US" sz="1100" baseline="0"/>
            <a:t> - The line item sum multiplying the units x their quantity x the applicable rate. Allows you to check your line item assessment.</a:t>
          </a:r>
        </a:p>
        <a:p>
          <a:r>
            <a:rPr lang="en-US" sz="1100" b="1" baseline="0"/>
            <a:t>Assumptions</a:t>
          </a:r>
          <a:r>
            <a:rPr lang="en-US" sz="1100" baseline="0"/>
            <a:t> - Placeholder that allows you to document any assumptions applied to the line item.</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161192</xdr:colOff>
      <xdr:row>0</xdr:row>
      <xdr:rowOff>36632</xdr:rowOff>
    </xdr:from>
    <xdr:to>
      <xdr:col>13</xdr:col>
      <xdr:colOff>61057</xdr:colOff>
      <xdr:row>13</xdr:row>
      <xdr:rowOff>109905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165455</xdr:colOff>
      <xdr:row>14</xdr:row>
      <xdr:rowOff>71315</xdr:rowOff>
    </xdr:from>
    <xdr:to>
      <xdr:col>13</xdr:col>
      <xdr:colOff>48357</xdr:colOff>
      <xdr:row>28</xdr:row>
      <xdr:rowOff>103430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11" totalsRowCount="1" headerRowDxfId="30" dataDxfId="28" totalsRowDxfId="27" headerRowBorderDxfId="29">
  <autoFilter ref="A4:H10" xr:uid="{00000000-0009-0000-0100-000001000000}"/>
  <tableColumns count="8">
    <tableColumn id="1" xr3:uid="{00000000-0010-0000-0000-000001000000}" name="Expected Implementation Costs" dataDxfId="26" totalsRowDxfId="25"/>
    <tableColumn id="2" xr3:uid="{00000000-0010-0000-0000-000002000000}" name="Example" dataDxfId="24" totalsRowDxfId="23"/>
    <tableColumn id="3" xr3:uid="{00000000-0010-0000-0000-000003000000}" name="Units" dataDxfId="22" totalsRowDxfId="21"/>
    <tableColumn id="4" xr3:uid="{00000000-0010-0000-0000-000004000000}" name="Type" dataDxfId="20" totalsRowDxfId="19"/>
    <tableColumn id="5" xr3:uid="{00000000-0010-0000-0000-000005000000}" name="Quantity of Units" dataDxfId="18" totalsRowDxfId="17"/>
    <tableColumn id="6" xr3:uid="{00000000-0010-0000-0000-000006000000}" name="Assumed Hourly Rate (including associated overhead costs)" dataDxfId="16" totalsRowDxfId="15" dataCellStyle="Currency"/>
    <tableColumn id="7" xr3:uid="{00000000-0010-0000-0000-000007000000}" name="Totals" totalsRowFunction="custom" dataDxfId="14" totalsRowDxfId="13" dataCellStyle="Currency">
      <calculatedColumnFormula>C5*E5*F5</calculatedColumnFormula>
      <totalsRowFormula>SUM(G5:G10)</totalsRowFormula>
    </tableColumn>
    <tableColumn id="8" xr3:uid="{00000000-0010-0000-0000-000008000000}" name="Assumptions" dataDxfId="12" totalsRowDxfId="11"/>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H13" totalsRowShown="0" headerRowDxfId="10" dataDxfId="8" headerRowBorderDxfId="9">
  <autoFilter ref="A4:H13" xr:uid="{00000000-0009-0000-0100-000002000000}"/>
  <tableColumns count="8">
    <tableColumn id="1" xr3:uid="{00000000-0010-0000-0100-000001000000}" name="Benefits " dataDxfId="7"/>
    <tableColumn id="2" xr3:uid="{00000000-0010-0000-0100-000002000000}" name="Example" dataDxfId="6"/>
    <tableColumn id="3" xr3:uid="{00000000-0010-0000-0100-000003000000}" name="Units" dataDxfId="5"/>
    <tableColumn id="4" xr3:uid="{00000000-0010-0000-0100-000004000000}" name="Type" dataDxfId="4"/>
    <tableColumn id="5" xr3:uid="{00000000-0010-0000-0100-000005000000}" name="Quantity of Units (Annually)" dataDxfId="3"/>
    <tableColumn id="6" xr3:uid="{00000000-0010-0000-0100-000006000000}" name="Assumed Hourly Rate (including associated overhead costs)" dataDxfId="2" dataCellStyle="Currency"/>
    <tableColumn id="7" xr3:uid="{00000000-0010-0000-0100-000007000000}" name="Totals" dataDxfId="1" dataCellStyle="Currency">
      <calculatedColumnFormula>C5*E5*F5</calculatedColumnFormula>
    </tableColumn>
    <tableColumn id="8" xr3:uid="{00000000-0010-0000-0100-000008000000}" name="Assumptions"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
  <sheetViews>
    <sheetView showGridLines="0" tabSelected="1" workbookViewId="0">
      <selection activeCell="D30" sqref="D30"/>
    </sheetView>
  </sheetViews>
  <sheetFormatPr defaultColWidth="8.73046875" defaultRowHeight="13.5" x14ac:dyDescent="0.35"/>
  <cols>
    <col min="1" max="16384" width="8.73046875" style="2"/>
  </cols>
  <sheetData>
    <row r="2" spans="1:1" ht="17.649999999999999" x14ac:dyDescent="0.5">
      <c r="A2" s="1" t="s">
        <v>79</v>
      </c>
    </row>
    <row r="3" spans="1:1" ht="17.649999999999999" x14ac:dyDescent="0.5">
      <c r="A3" s="1" t="s">
        <v>80</v>
      </c>
    </row>
  </sheetData>
  <sheetProtection algorithmName="SHA-512" hashValue="r97mECvv5tIVZ8YD+A26SI5HyArdeRPVefjK2mmkE6ApHY6RCbl6z1WfNe8x6QxvqnQxwmxyKF1i9aat1Pg9uw==" saltValue="fsz3wxhPnHfH+7jqKvbHFg==" spinCount="100000" sheet="1" objects="1" scenarios="1"/>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6"/>
  <sheetViews>
    <sheetView showGridLines="0" topLeftCell="A3" workbookViewId="0">
      <selection activeCell="H5" sqref="H5:H10"/>
    </sheetView>
  </sheetViews>
  <sheetFormatPr defaultColWidth="8.73046875" defaultRowHeight="13.5" x14ac:dyDescent="0.35"/>
  <cols>
    <col min="1" max="1" width="19.796875" style="2" customWidth="1"/>
    <col min="2" max="2" width="47" style="2" customWidth="1"/>
    <col min="3" max="4" width="8.73046875" style="2"/>
    <col min="5" max="5" width="18.265625" style="2" customWidth="1"/>
    <col min="6" max="6" width="19.46484375" style="2" customWidth="1"/>
    <col min="7" max="7" width="19.53125" style="2" customWidth="1"/>
    <col min="8" max="8" width="63.265625" style="2" customWidth="1"/>
    <col min="9" max="16384" width="8.73046875" style="2"/>
  </cols>
  <sheetData>
    <row r="2" spans="1:8" ht="17.649999999999999" x14ac:dyDescent="0.5">
      <c r="A2" s="1" t="s">
        <v>81</v>
      </c>
      <c r="B2" s="3"/>
      <c r="F2" s="3" t="s">
        <v>45</v>
      </c>
    </row>
    <row r="3" spans="1:8" ht="13.9" thickBot="1" x14ac:dyDescent="0.4">
      <c r="A3" s="4"/>
      <c r="B3" s="4"/>
      <c r="C3" s="4"/>
      <c r="D3" s="4"/>
      <c r="E3" s="4"/>
      <c r="F3" s="4"/>
      <c r="G3" s="4"/>
      <c r="H3" s="4"/>
    </row>
    <row r="4" spans="1:8" ht="62.25" customHeight="1" thickBot="1" x14ac:dyDescent="0.4">
      <c r="A4" s="5" t="s">
        <v>36</v>
      </c>
      <c r="B4" s="5" t="s">
        <v>3</v>
      </c>
      <c r="C4" s="5" t="s">
        <v>5</v>
      </c>
      <c r="D4" s="5" t="s">
        <v>20</v>
      </c>
      <c r="E4" s="5" t="s">
        <v>19</v>
      </c>
      <c r="F4" s="5" t="s">
        <v>9</v>
      </c>
      <c r="G4" s="5" t="s">
        <v>17</v>
      </c>
      <c r="H4" s="5" t="s">
        <v>7</v>
      </c>
    </row>
    <row r="5" spans="1:8" s="7" customFormat="1" ht="52.5" customHeight="1" x14ac:dyDescent="0.35">
      <c r="A5" s="6" t="s">
        <v>43</v>
      </c>
      <c r="B5" s="6" t="s">
        <v>63</v>
      </c>
      <c r="C5" s="47">
        <v>200</v>
      </c>
      <c r="D5" s="48" t="s">
        <v>47</v>
      </c>
      <c r="E5" s="47">
        <v>2000</v>
      </c>
      <c r="F5" s="49"/>
      <c r="G5" s="49">
        <f>Table1[[#This Row],[Units]]*Table1[[#This Row],[Quantity of Units]]</f>
        <v>400000</v>
      </c>
      <c r="H5" s="63" t="s">
        <v>42</v>
      </c>
    </row>
    <row r="6" spans="1:8" ht="62.25" customHeight="1" x14ac:dyDescent="0.35">
      <c r="A6" s="8" t="s">
        <v>50</v>
      </c>
      <c r="B6" s="8" t="s">
        <v>65</v>
      </c>
      <c r="C6" s="50">
        <v>2000</v>
      </c>
      <c r="D6" s="51" t="s">
        <v>40</v>
      </c>
      <c r="E6" s="50">
        <v>1</v>
      </c>
      <c r="F6" s="52"/>
      <c r="G6" s="52">
        <f>Table1[[#This Row],[Units]]*Table1[[#This Row],[Quantity of Units]]</f>
        <v>2000</v>
      </c>
      <c r="H6" s="64"/>
    </row>
    <row r="7" spans="1:8" ht="62.25" customHeight="1" x14ac:dyDescent="0.35">
      <c r="A7" s="8" t="s">
        <v>1</v>
      </c>
      <c r="B7" s="8" t="s">
        <v>4</v>
      </c>
      <c r="C7" s="50">
        <v>1</v>
      </c>
      <c r="D7" s="51" t="s">
        <v>21</v>
      </c>
      <c r="E7" s="50">
        <v>16</v>
      </c>
      <c r="F7" s="52">
        <v>100</v>
      </c>
      <c r="G7" s="52">
        <f t="shared" ref="G7:G9" si="0">C7*E7*F7</f>
        <v>1600</v>
      </c>
      <c r="H7" s="64"/>
    </row>
    <row r="8" spans="1:8" ht="54" x14ac:dyDescent="0.35">
      <c r="A8" s="8" t="s">
        <v>2</v>
      </c>
      <c r="B8" s="8" t="s">
        <v>64</v>
      </c>
      <c r="C8" s="50">
        <v>1</v>
      </c>
      <c r="D8" s="51" t="s">
        <v>21</v>
      </c>
      <c r="E8" s="50">
        <v>20</v>
      </c>
      <c r="F8" s="52">
        <v>100</v>
      </c>
      <c r="G8" s="52">
        <f t="shared" si="0"/>
        <v>2000</v>
      </c>
      <c r="H8" s="64"/>
    </row>
    <row r="9" spans="1:8" ht="105.5" customHeight="1" x14ac:dyDescent="0.35">
      <c r="A9" s="9" t="s">
        <v>6</v>
      </c>
      <c r="B9" s="9" t="s">
        <v>82</v>
      </c>
      <c r="C9" s="53">
        <v>1</v>
      </c>
      <c r="D9" s="54" t="s">
        <v>21</v>
      </c>
      <c r="E9" s="53">
        <v>50</v>
      </c>
      <c r="F9" s="55">
        <v>100</v>
      </c>
      <c r="G9" s="55">
        <f t="shared" si="0"/>
        <v>5000</v>
      </c>
      <c r="H9" s="65" t="s">
        <v>8</v>
      </c>
    </row>
    <row r="10" spans="1:8" ht="27.4" thickBot="1" x14ac:dyDescent="0.4">
      <c r="A10" s="10" t="s">
        <v>59</v>
      </c>
      <c r="B10" s="10" t="s">
        <v>41</v>
      </c>
      <c r="C10" s="56">
        <v>15000</v>
      </c>
      <c r="D10" s="57" t="s">
        <v>40</v>
      </c>
      <c r="E10" s="56">
        <v>1</v>
      </c>
      <c r="F10" s="58"/>
      <c r="G10" s="58">
        <f>Table1[[#This Row],[Units]]*Table1[[#This Row],[Quantity of Units]]</f>
        <v>15000</v>
      </c>
      <c r="H10" s="66" t="s">
        <v>77</v>
      </c>
    </row>
    <row r="11" spans="1:8" x14ac:dyDescent="0.35">
      <c r="A11" s="11"/>
      <c r="B11" s="12"/>
      <c r="C11" s="13"/>
      <c r="D11" s="14"/>
      <c r="E11" s="13"/>
      <c r="F11" s="15"/>
      <c r="G11" s="15">
        <f>SUM(G5:G10)</f>
        <v>425600</v>
      </c>
      <c r="H11" s="12"/>
    </row>
    <row r="12" spans="1:8" x14ac:dyDescent="0.35">
      <c r="A12" s="11"/>
      <c r="B12" s="12"/>
      <c r="C12" s="11"/>
      <c r="D12" s="11"/>
      <c r="F12" s="16"/>
      <c r="G12" s="16"/>
      <c r="H12" s="12"/>
    </row>
    <row r="13" spans="1:8" x14ac:dyDescent="0.35">
      <c r="A13" s="11"/>
      <c r="B13" s="12"/>
      <c r="C13" s="11"/>
      <c r="D13" s="11"/>
      <c r="F13" s="16"/>
      <c r="G13" s="16"/>
      <c r="H13" s="12"/>
    </row>
    <row r="14" spans="1:8" x14ac:dyDescent="0.35">
      <c r="A14" s="11"/>
      <c r="B14" s="12"/>
      <c r="C14" s="11"/>
      <c r="D14" s="11"/>
      <c r="F14" s="16"/>
      <c r="G14" s="16"/>
      <c r="H14" s="12"/>
    </row>
    <row r="15" spans="1:8" x14ac:dyDescent="0.35">
      <c r="A15" s="11"/>
      <c r="B15" s="12"/>
      <c r="C15" s="11"/>
      <c r="D15" s="11"/>
      <c r="F15" s="16"/>
      <c r="G15" s="16"/>
      <c r="H15" s="12"/>
    </row>
    <row r="16" spans="1:8" x14ac:dyDescent="0.35">
      <c r="A16" s="11"/>
      <c r="B16" s="12"/>
      <c r="C16" s="11"/>
      <c r="D16" s="11"/>
      <c r="F16" s="16"/>
      <c r="G16" s="16"/>
      <c r="H16" s="12"/>
    </row>
    <row r="17" spans="1:8" x14ac:dyDescent="0.35">
      <c r="A17" s="11"/>
      <c r="B17" s="12"/>
      <c r="C17" s="11"/>
      <c r="D17" s="11"/>
      <c r="F17" s="16"/>
      <c r="G17" s="16"/>
      <c r="H17" s="12"/>
    </row>
    <row r="18" spans="1:8" x14ac:dyDescent="0.35">
      <c r="A18" s="11"/>
      <c r="B18" s="12"/>
      <c r="C18" s="11"/>
      <c r="D18" s="11"/>
    </row>
    <row r="19" spans="1:8" x14ac:dyDescent="0.35">
      <c r="A19" s="11"/>
      <c r="B19" s="12"/>
      <c r="C19" s="11"/>
      <c r="D19" s="11"/>
    </row>
    <row r="20" spans="1:8" x14ac:dyDescent="0.35">
      <c r="A20" s="11"/>
      <c r="B20" s="12"/>
      <c r="C20" s="11"/>
      <c r="D20" s="11"/>
    </row>
    <row r="21" spans="1:8" x14ac:dyDescent="0.35">
      <c r="A21" s="11"/>
      <c r="B21" s="11"/>
      <c r="C21" s="11"/>
      <c r="D21" s="11"/>
    </row>
    <row r="22" spans="1:8" x14ac:dyDescent="0.35">
      <c r="A22" s="11"/>
      <c r="B22" s="11"/>
      <c r="C22" s="11"/>
      <c r="D22" s="11"/>
    </row>
    <row r="23" spans="1:8" x14ac:dyDescent="0.35">
      <c r="A23" s="11"/>
      <c r="B23" s="11"/>
      <c r="C23" s="11"/>
      <c r="D23" s="11"/>
    </row>
    <row r="24" spans="1:8" x14ac:dyDescent="0.35">
      <c r="A24" s="11"/>
      <c r="B24" s="11"/>
      <c r="C24" s="11"/>
      <c r="D24" s="11"/>
    </row>
    <row r="25" spans="1:8" x14ac:dyDescent="0.35">
      <c r="A25" s="11"/>
      <c r="B25" s="11"/>
      <c r="C25" s="11"/>
      <c r="D25" s="11"/>
    </row>
    <row r="26" spans="1:8" x14ac:dyDescent="0.35">
      <c r="D26" s="11"/>
    </row>
  </sheetData>
  <sheetProtection algorithmName="SHA-512" hashValue="jOakSGoM8RWEemRUAd+Q+rgVCt1O71WM7MLn49bAOivwJqpZTbqDT6h/yDGa6vsSXpg92Y64xsn5m4AFAOD8kg==" saltValue="WouKtRIM8eok2rkh+bZLTw==" spinCount="100000" sheet="1" objects="1" scenarios="1"/>
  <pageMargins left="0.7" right="0.7" top="0.75" bottom="0.75" header="0.3" footer="0.3"/>
  <pageSetup orientation="portrait"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28"/>
  <sheetViews>
    <sheetView showGridLines="0" topLeftCell="A8" workbookViewId="0">
      <selection activeCell="H13" sqref="H5:H13"/>
    </sheetView>
  </sheetViews>
  <sheetFormatPr defaultColWidth="8.73046875" defaultRowHeight="13.5" x14ac:dyDescent="0.35"/>
  <cols>
    <col min="1" max="1" width="19.796875" style="2" customWidth="1"/>
    <col min="2" max="2" width="47" style="2" customWidth="1"/>
    <col min="3" max="3" width="8.73046875" style="2"/>
    <col min="4" max="4" width="12.53125" style="2" customWidth="1"/>
    <col min="5" max="5" width="18.265625" style="2" customWidth="1"/>
    <col min="6" max="6" width="18" style="2" customWidth="1"/>
    <col min="7" max="7" width="19.53125" style="2" customWidth="1"/>
    <col min="8" max="8" width="63.265625" style="2" customWidth="1"/>
    <col min="9" max="16384" width="8.73046875" style="2"/>
  </cols>
  <sheetData>
    <row r="2" spans="1:8" ht="17.649999999999999" x14ac:dyDescent="0.5">
      <c r="A2" s="1" t="s">
        <v>83</v>
      </c>
      <c r="B2" s="3"/>
      <c r="F2" s="3" t="s">
        <v>45</v>
      </c>
    </row>
    <row r="3" spans="1:8" ht="13.9" thickBot="1" x14ac:dyDescent="0.4">
      <c r="A3" s="4"/>
      <c r="B3" s="4"/>
      <c r="C3" s="4"/>
      <c r="D3" s="4"/>
      <c r="E3" s="4"/>
      <c r="F3" s="4"/>
      <c r="G3" s="4"/>
      <c r="H3" s="4"/>
    </row>
    <row r="4" spans="1:8" ht="62.25" customHeight="1" thickBot="1" x14ac:dyDescent="0.4">
      <c r="A4" s="17" t="s">
        <v>10</v>
      </c>
      <c r="B4" s="17" t="s">
        <v>3</v>
      </c>
      <c r="C4" s="17" t="s">
        <v>5</v>
      </c>
      <c r="D4" s="17" t="s">
        <v>20</v>
      </c>
      <c r="E4" s="17" t="s">
        <v>39</v>
      </c>
      <c r="F4" s="17" t="s">
        <v>9</v>
      </c>
      <c r="G4" s="17" t="s">
        <v>17</v>
      </c>
      <c r="H4" s="17" t="s">
        <v>7</v>
      </c>
    </row>
    <row r="5" spans="1:8" ht="118.5" customHeight="1" x14ac:dyDescent="0.35">
      <c r="A5" s="18" t="s">
        <v>51</v>
      </c>
      <c r="B5" s="6" t="s">
        <v>67</v>
      </c>
      <c r="C5" s="47">
        <v>3000</v>
      </c>
      <c r="D5" s="48" t="s">
        <v>52</v>
      </c>
      <c r="E5" s="47">
        <v>100</v>
      </c>
      <c r="F5" s="49">
        <v>1</v>
      </c>
      <c r="G5" s="49">
        <f t="shared" ref="G5:G7" si="0">C5*E5*F5</f>
        <v>300000</v>
      </c>
      <c r="H5" s="63" t="s">
        <v>66</v>
      </c>
    </row>
    <row r="6" spans="1:8" ht="106.5" customHeight="1" x14ac:dyDescent="0.35">
      <c r="A6" s="19" t="s">
        <v>44</v>
      </c>
      <c r="B6" s="8" t="s">
        <v>68</v>
      </c>
      <c r="C6" s="50">
        <v>500</v>
      </c>
      <c r="D6" s="51" t="s">
        <v>47</v>
      </c>
      <c r="E6" s="50">
        <v>2000</v>
      </c>
      <c r="F6" s="52">
        <v>1</v>
      </c>
      <c r="G6" s="52">
        <f t="shared" si="0"/>
        <v>1000000</v>
      </c>
      <c r="H6" s="64" t="s">
        <v>69</v>
      </c>
    </row>
    <row r="7" spans="1:8" ht="60" customHeight="1" x14ac:dyDescent="0.35">
      <c r="A7" s="19" t="s">
        <v>54</v>
      </c>
      <c r="B7" s="8" t="s">
        <v>70</v>
      </c>
      <c r="C7" s="50">
        <v>1000</v>
      </c>
      <c r="D7" s="51" t="s">
        <v>52</v>
      </c>
      <c r="E7" s="50">
        <v>100</v>
      </c>
      <c r="F7" s="52">
        <v>1</v>
      </c>
      <c r="G7" s="52">
        <f t="shared" si="0"/>
        <v>100000</v>
      </c>
      <c r="H7" s="64" t="s">
        <v>71</v>
      </c>
    </row>
    <row r="8" spans="1:8" ht="27" x14ac:dyDescent="0.35">
      <c r="A8" s="19" t="s">
        <v>37</v>
      </c>
      <c r="B8" s="8" t="s">
        <v>38</v>
      </c>
      <c r="C8" s="50">
        <v>5000</v>
      </c>
      <c r="D8" s="51" t="s">
        <v>40</v>
      </c>
      <c r="E8" s="50">
        <v>1</v>
      </c>
      <c r="F8" s="52">
        <v>1</v>
      </c>
      <c r="G8" s="52">
        <f>C8*E8*F8</f>
        <v>5000</v>
      </c>
      <c r="H8" s="64"/>
    </row>
    <row r="9" spans="1:8" ht="54" x14ac:dyDescent="0.35">
      <c r="A9" s="19" t="s">
        <v>46</v>
      </c>
      <c r="B9" s="8" t="s">
        <v>55</v>
      </c>
      <c r="C9" s="50">
        <v>2</v>
      </c>
      <c r="D9" s="51" t="s">
        <v>22</v>
      </c>
      <c r="E9" s="50">
        <v>100</v>
      </c>
      <c r="F9" s="52">
        <v>100</v>
      </c>
      <c r="G9" s="52">
        <f>C9*E9*F9</f>
        <v>20000</v>
      </c>
      <c r="H9" s="64" t="s">
        <v>72</v>
      </c>
    </row>
    <row r="10" spans="1:8" ht="54" x14ac:dyDescent="0.35">
      <c r="A10" s="20" t="s">
        <v>11</v>
      </c>
      <c r="B10" s="21" t="s">
        <v>76</v>
      </c>
      <c r="C10" s="59">
        <v>1</v>
      </c>
      <c r="D10" s="60" t="s">
        <v>21</v>
      </c>
      <c r="E10" s="59">
        <v>32</v>
      </c>
      <c r="F10" s="61">
        <v>100</v>
      </c>
      <c r="G10" s="61">
        <f>C10*E10*F10</f>
        <v>3200</v>
      </c>
      <c r="H10" s="67" t="s">
        <v>73</v>
      </c>
    </row>
    <row r="11" spans="1:8" ht="47.55" customHeight="1" x14ac:dyDescent="0.35">
      <c r="A11" s="20" t="s">
        <v>12</v>
      </c>
      <c r="B11" s="21" t="s">
        <v>53</v>
      </c>
      <c r="C11" s="59">
        <v>1</v>
      </c>
      <c r="D11" s="60" t="s">
        <v>21</v>
      </c>
      <c r="E11" s="59">
        <v>32</v>
      </c>
      <c r="F11" s="61">
        <v>100</v>
      </c>
      <c r="G11" s="61">
        <f t="shared" ref="G11:G13" si="1">C11*E11*F11</f>
        <v>3200</v>
      </c>
      <c r="H11" s="67" t="s">
        <v>74</v>
      </c>
    </row>
    <row r="12" spans="1:8" ht="40.5" x14ac:dyDescent="0.35">
      <c r="A12" s="20" t="s">
        <v>13</v>
      </c>
      <c r="B12" s="21" t="s">
        <v>15</v>
      </c>
      <c r="C12" s="59">
        <v>1</v>
      </c>
      <c r="D12" s="60" t="s">
        <v>21</v>
      </c>
      <c r="E12" s="59">
        <v>36</v>
      </c>
      <c r="F12" s="61">
        <v>100</v>
      </c>
      <c r="G12" s="61">
        <f t="shared" si="1"/>
        <v>3600</v>
      </c>
      <c r="H12" s="67" t="s">
        <v>75</v>
      </c>
    </row>
    <row r="13" spans="1:8" ht="40.9" thickBot="1" x14ac:dyDescent="0.4">
      <c r="A13" s="22" t="s">
        <v>14</v>
      </c>
      <c r="B13" s="10" t="s">
        <v>16</v>
      </c>
      <c r="C13" s="56">
        <v>1</v>
      </c>
      <c r="D13" s="57" t="s">
        <v>21</v>
      </c>
      <c r="E13" s="56">
        <v>24</v>
      </c>
      <c r="F13" s="58">
        <v>100</v>
      </c>
      <c r="G13" s="58">
        <f t="shared" si="1"/>
        <v>2400</v>
      </c>
      <c r="H13" s="66" t="s">
        <v>73</v>
      </c>
    </row>
    <row r="14" spans="1:8" ht="13.9" thickBot="1" x14ac:dyDescent="0.4">
      <c r="A14" s="23"/>
      <c r="B14" s="24"/>
      <c r="C14" s="23"/>
      <c r="D14" s="23"/>
      <c r="E14" s="25"/>
      <c r="F14" s="26"/>
      <c r="G14" s="26">
        <f>SUM(G5:G13)</f>
        <v>1437400</v>
      </c>
      <c r="H14" s="24"/>
    </row>
    <row r="15" spans="1:8" x14ac:dyDescent="0.35">
      <c r="A15" s="11"/>
      <c r="B15" s="12"/>
      <c r="C15" s="11"/>
      <c r="D15" s="11"/>
      <c r="F15" s="16"/>
      <c r="G15" s="16"/>
      <c r="H15" s="12"/>
    </row>
    <row r="16" spans="1:8" x14ac:dyDescent="0.35">
      <c r="A16" s="11"/>
      <c r="B16" s="12"/>
      <c r="C16" s="11"/>
      <c r="D16" s="11"/>
      <c r="F16" s="16"/>
      <c r="G16" s="16"/>
      <c r="H16" s="12"/>
    </row>
    <row r="17" spans="1:8" x14ac:dyDescent="0.35">
      <c r="A17" s="11"/>
      <c r="B17" s="12"/>
      <c r="C17" s="11"/>
      <c r="D17" s="11"/>
      <c r="F17" s="16"/>
      <c r="G17" s="16"/>
      <c r="H17" s="12"/>
    </row>
    <row r="18" spans="1:8" x14ac:dyDescent="0.35">
      <c r="A18" s="11"/>
      <c r="B18" s="12"/>
      <c r="C18" s="11"/>
      <c r="D18" s="11"/>
      <c r="F18" s="16"/>
      <c r="G18" s="16"/>
      <c r="H18" s="12"/>
    </row>
    <row r="19" spans="1:8" x14ac:dyDescent="0.35">
      <c r="A19" s="11"/>
      <c r="B19" s="12"/>
      <c r="C19" s="11"/>
      <c r="D19" s="11"/>
      <c r="F19" s="16"/>
      <c r="G19" s="16"/>
      <c r="H19" s="12"/>
    </row>
    <row r="20" spans="1:8" x14ac:dyDescent="0.35">
      <c r="A20" s="11"/>
      <c r="B20" s="12"/>
      <c r="C20" s="11"/>
      <c r="D20" s="11"/>
      <c r="F20" s="16"/>
      <c r="G20" s="16"/>
      <c r="H20" s="12"/>
    </row>
    <row r="21" spans="1:8" x14ac:dyDescent="0.35">
      <c r="A21" s="11"/>
      <c r="B21" s="12"/>
      <c r="C21" s="11"/>
      <c r="D21" s="11"/>
    </row>
    <row r="22" spans="1:8" x14ac:dyDescent="0.35">
      <c r="A22" s="11"/>
      <c r="B22" s="12"/>
      <c r="C22" s="11"/>
      <c r="D22" s="11"/>
    </row>
    <row r="23" spans="1:8" x14ac:dyDescent="0.35">
      <c r="A23" s="11"/>
      <c r="B23" s="12"/>
      <c r="C23" s="11"/>
      <c r="D23" s="11"/>
    </row>
    <row r="24" spans="1:8" x14ac:dyDescent="0.35">
      <c r="A24" s="11"/>
      <c r="B24" s="11"/>
      <c r="C24" s="11"/>
      <c r="D24" s="11"/>
    </row>
    <row r="25" spans="1:8" x14ac:dyDescent="0.35">
      <c r="A25" s="11"/>
      <c r="B25" s="11"/>
      <c r="C25" s="11"/>
      <c r="D25" s="11"/>
    </row>
    <row r="26" spans="1:8" x14ac:dyDescent="0.35">
      <c r="A26" s="11"/>
      <c r="B26" s="11"/>
      <c r="C26" s="11"/>
      <c r="D26" s="11"/>
    </row>
    <row r="27" spans="1:8" x14ac:dyDescent="0.35">
      <c r="A27" s="11"/>
      <c r="B27" s="11"/>
      <c r="C27" s="11"/>
      <c r="D27" s="11"/>
    </row>
    <row r="28" spans="1:8" x14ac:dyDescent="0.35">
      <c r="A28" s="11"/>
      <c r="B28" s="11"/>
      <c r="C28" s="11"/>
      <c r="D28" s="11"/>
    </row>
  </sheetData>
  <sheetProtection algorithmName="SHA-512" hashValue="Lp9dWcu3FShmA0BVAEwlC9ihW9SlICjPJ1HNu+8h9nXxDRkBzTPZCRWdQ/qVbeMYnTBXw15txJb7XGdYJn0g/Q==" saltValue="OsDGGkxGSIA1prAJStljsA==" spinCount="100000" sheet="1" objects="1" scenarios="1"/>
  <pageMargins left="0.7" right="0.7" top="0.75" bottom="0.75" header="0.3" footer="0.3"/>
  <pageSetup orientation="portrait"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8"/>
  <sheetViews>
    <sheetView showGridLines="0" zoomScale="130" zoomScaleNormal="130" workbookViewId="0"/>
  </sheetViews>
  <sheetFormatPr defaultColWidth="8.73046875" defaultRowHeight="13.5" x14ac:dyDescent="0.35"/>
  <cols>
    <col min="1" max="1" width="30.46484375" style="2" customWidth="1"/>
    <col min="2" max="2" width="15.265625" style="2" customWidth="1"/>
    <col min="3" max="6" width="16.796875" style="2" customWidth="1"/>
    <col min="7" max="9" width="8.73046875" style="2"/>
    <col min="10" max="10" width="9.19921875" style="2" customWidth="1"/>
    <col min="11" max="16384" width="8.73046875" style="2"/>
  </cols>
  <sheetData>
    <row r="2" spans="1:4" s="27" customFormat="1" ht="17.649999999999999" x14ac:dyDescent="0.5">
      <c r="A2" s="1" t="s">
        <v>18</v>
      </c>
    </row>
    <row r="4" spans="1:4" x14ac:dyDescent="0.35">
      <c r="A4" s="28" t="s">
        <v>60</v>
      </c>
      <c r="B4" s="29"/>
      <c r="C4" s="30"/>
    </row>
    <row r="5" spans="1:4" x14ac:dyDescent="0.35">
      <c r="A5" s="28" t="s">
        <v>61</v>
      </c>
    </row>
    <row r="7" spans="1:4" x14ac:dyDescent="0.35">
      <c r="A7" s="3" t="s">
        <v>0</v>
      </c>
      <c r="B7" s="3" t="s">
        <v>23</v>
      </c>
      <c r="C7" s="3" t="s">
        <v>24</v>
      </c>
    </row>
    <row r="8" spans="1:4" x14ac:dyDescent="0.35">
      <c r="A8" s="42" t="s">
        <v>49</v>
      </c>
      <c r="B8" s="42" t="s">
        <v>25</v>
      </c>
      <c r="C8" s="62">
        <v>2000</v>
      </c>
    </row>
    <row r="9" spans="1:4" x14ac:dyDescent="0.35">
      <c r="A9" s="42" t="s">
        <v>57</v>
      </c>
      <c r="B9" s="42" t="s">
        <v>25</v>
      </c>
      <c r="C9" s="62">
        <v>3000</v>
      </c>
    </row>
    <row r="10" spans="1:4" x14ac:dyDescent="0.35">
      <c r="A10" s="42" t="s">
        <v>58</v>
      </c>
      <c r="B10" s="42" t="s">
        <v>48</v>
      </c>
      <c r="C10" s="62">
        <v>3000</v>
      </c>
      <c r="D10" s="28"/>
    </row>
    <row r="11" spans="1:4" x14ac:dyDescent="0.35">
      <c r="A11" s="31"/>
      <c r="C11" s="32"/>
    </row>
    <row r="13" spans="1:4" x14ac:dyDescent="0.35">
      <c r="A13" s="43" t="s">
        <v>26</v>
      </c>
      <c r="B13" s="44">
        <f>Costs!G11</f>
        <v>425600</v>
      </c>
      <c r="C13" s="28" t="s">
        <v>27</v>
      </c>
    </row>
    <row r="14" spans="1:4" x14ac:dyDescent="0.35">
      <c r="A14" s="43" t="s">
        <v>28</v>
      </c>
      <c r="B14" s="44">
        <f>Benefits!G14</f>
        <v>1437400</v>
      </c>
      <c r="C14" s="28" t="s">
        <v>29</v>
      </c>
    </row>
    <row r="15" spans="1:4" x14ac:dyDescent="0.35">
      <c r="A15" s="45" t="s">
        <v>30</v>
      </c>
      <c r="B15" s="44">
        <f>$B$14-$B$13</f>
        <v>1011800</v>
      </c>
    </row>
    <row r="16" spans="1:4" x14ac:dyDescent="0.35">
      <c r="A16" s="33" t="s">
        <v>78</v>
      </c>
      <c r="B16" s="34">
        <f>B14/B13</f>
        <v>3.3773496240601504</v>
      </c>
    </row>
    <row r="17" spans="1:6" x14ac:dyDescent="0.35">
      <c r="A17" s="33"/>
      <c r="B17" s="32"/>
    </row>
    <row r="18" spans="1:6" x14ac:dyDescent="0.35">
      <c r="A18" s="33"/>
      <c r="B18" s="32"/>
    </row>
    <row r="19" spans="1:6" x14ac:dyDescent="0.35">
      <c r="A19" s="28" t="s">
        <v>62</v>
      </c>
    </row>
    <row r="20" spans="1:6" x14ac:dyDescent="0.35">
      <c r="A20" s="33" t="s">
        <v>31</v>
      </c>
      <c r="B20" s="35">
        <v>1</v>
      </c>
      <c r="C20" s="35">
        <v>2</v>
      </c>
      <c r="D20" s="35">
        <v>3</v>
      </c>
      <c r="E20" s="35">
        <v>4</v>
      </c>
      <c r="F20" s="35">
        <v>5</v>
      </c>
    </row>
    <row r="21" spans="1:6" x14ac:dyDescent="0.35">
      <c r="A21" s="43" t="s">
        <v>56</v>
      </c>
      <c r="B21" s="44">
        <f>$C$8+$C$9</f>
        <v>5000</v>
      </c>
      <c r="C21" s="46">
        <f>$C$10</f>
        <v>3000</v>
      </c>
      <c r="D21" s="46">
        <f t="shared" ref="D21:F21" si="0">$C$10</f>
        <v>3000</v>
      </c>
      <c r="E21" s="46">
        <f t="shared" si="0"/>
        <v>3000</v>
      </c>
      <c r="F21" s="46">
        <f t="shared" si="0"/>
        <v>3000</v>
      </c>
    </row>
    <row r="22" spans="1:6" x14ac:dyDescent="0.35">
      <c r="A22" s="43" t="s">
        <v>26</v>
      </c>
      <c r="B22" s="46">
        <f>$B$13</f>
        <v>425600</v>
      </c>
      <c r="C22" s="46">
        <f t="shared" ref="C22:F22" si="1">$B$13</f>
        <v>425600</v>
      </c>
      <c r="D22" s="46">
        <f t="shared" si="1"/>
        <v>425600</v>
      </c>
      <c r="E22" s="46">
        <f t="shared" si="1"/>
        <v>425600</v>
      </c>
      <c r="F22" s="46">
        <f t="shared" si="1"/>
        <v>425600</v>
      </c>
    </row>
    <row r="23" spans="1:6" x14ac:dyDescent="0.35">
      <c r="A23" s="43" t="s">
        <v>28</v>
      </c>
      <c r="B23" s="46">
        <f>$B$14</f>
        <v>1437400</v>
      </c>
      <c r="C23" s="46">
        <f t="shared" ref="C23:F23" si="2">$B$14</f>
        <v>1437400</v>
      </c>
      <c r="D23" s="46">
        <f t="shared" si="2"/>
        <v>1437400</v>
      </c>
      <c r="E23" s="46">
        <f t="shared" si="2"/>
        <v>1437400</v>
      </c>
      <c r="F23" s="46">
        <f t="shared" si="2"/>
        <v>1437400</v>
      </c>
    </row>
    <row r="25" spans="1:6" x14ac:dyDescent="0.35">
      <c r="A25" s="36" t="s">
        <v>32</v>
      </c>
      <c r="B25" s="37">
        <f>B23-(SUM(B21:B22))</f>
        <v>1006800</v>
      </c>
      <c r="C25" s="37">
        <f>C23-(SUM(C21:C22))</f>
        <v>1008800</v>
      </c>
      <c r="D25" s="37">
        <f>D23-(SUM(D21:D22))</f>
        <v>1008800</v>
      </c>
      <c r="E25" s="37">
        <f>E23-(SUM(E21:E22))</f>
        <v>1008800</v>
      </c>
      <c r="F25" s="37">
        <f>F23-(SUM(F21:F22))</f>
        <v>1008800</v>
      </c>
    </row>
    <row r="26" spans="1:6" x14ac:dyDescent="0.35">
      <c r="A26" s="36" t="s">
        <v>33</v>
      </c>
      <c r="B26" s="38">
        <f>B23/(SUM(B21:B22))</f>
        <v>3.3381328379006039</v>
      </c>
      <c r="C26" s="38">
        <f>C23/(SUM(C21:C22))</f>
        <v>3.3537097526831543</v>
      </c>
      <c r="D26" s="38">
        <f>D23/(SUM(D21:D22))</f>
        <v>3.3537097526831543</v>
      </c>
      <c r="E26" s="38">
        <f>E23/(SUM(E21:E22))</f>
        <v>3.3537097526831543</v>
      </c>
      <c r="F26" s="38">
        <f>F23/(SUM(F21:F22))</f>
        <v>3.3537097526831543</v>
      </c>
    </row>
    <row r="27" spans="1:6" x14ac:dyDescent="0.35">
      <c r="A27" s="39" t="s">
        <v>34</v>
      </c>
      <c r="B27" s="40">
        <f>B23</f>
        <v>1437400</v>
      </c>
      <c r="C27" s="40">
        <f>B$27+C$25</f>
        <v>2446200</v>
      </c>
      <c r="D27" s="40">
        <f>C$27+D$25</f>
        <v>3455000</v>
      </c>
      <c r="E27" s="40">
        <f>D$27+E$25</f>
        <v>4463800</v>
      </c>
      <c r="F27" s="40">
        <f>E$27+F$25</f>
        <v>5472600</v>
      </c>
    </row>
    <row r="28" spans="1:6" x14ac:dyDescent="0.35">
      <c r="A28" s="39" t="s">
        <v>35</v>
      </c>
      <c r="B28" s="41">
        <f>B27/(SUM(B21:B22))</f>
        <v>3.3381328379006039</v>
      </c>
      <c r="C28" s="41">
        <f>C27/(SUM(C21:C22))</f>
        <v>5.7074195053663086</v>
      </c>
      <c r="D28" s="41">
        <f>D27/(SUM(D21:D22))</f>
        <v>8.0611292580494638</v>
      </c>
      <c r="E28" s="41">
        <f>E27/(SUM(E21:E22))</f>
        <v>10.414839010732617</v>
      </c>
      <c r="F28" s="41">
        <f>F27/(SUM(F21:F22))</f>
        <v>12.768548763415772</v>
      </c>
    </row>
  </sheetData>
  <sheetProtection algorithmName="SHA-512" hashValue="+CXgDJR/iiQ+ysTxaQB4ilKUtGj35yzwX9FfOUFb3jwlSqSFV76SoFEgxQjydk+GdWvaH1BdfSpBiEPKNWr7QA==" saltValue="TMm9EY58Ph69QbQq0ULBhg==" spinCount="100000" sheet="1" objects="1" scenarios="1"/>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9C4ECAE4F71640839B27AA972F3006" ma:contentTypeVersion="6" ma:contentTypeDescription="Create a new document." ma:contentTypeScope="" ma:versionID="1d2ed86015ad0609965da728a4fc5373">
  <xsd:schema xmlns:xsd="http://www.w3.org/2001/XMLSchema" xmlns:xs="http://www.w3.org/2001/XMLSchema" xmlns:p="http://schemas.microsoft.com/office/2006/metadata/properties" xmlns:ns2="b5f65325-8127-4a3e-97fc-f64315a25f8e" xmlns:ns3="3efd45da-6d74-4b7a-8042-3d59a06d506a" targetNamespace="http://schemas.microsoft.com/office/2006/metadata/properties" ma:root="true" ma:fieldsID="b05dcd65162a1f2a75ffb51270fe394f" ns2:_="" ns3:_="">
    <xsd:import namespace="b5f65325-8127-4a3e-97fc-f64315a25f8e"/>
    <xsd:import namespace="3efd45da-6d74-4b7a-8042-3d59a06d50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65325-8127-4a3e-97fc-f64315a25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fd45da-6d74-4b7a-8042-3d59a06d50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C81A6-46F5-422B-AF40-A1D4A952F881}">
  <ds:schemaRefs>
    <ds:schemaRef ds:uri="b5f65325-8127-4a3e-97fc-f64315a25f8e"/>
    <ds:schemaRef ds:uri="http://purl.org/dc/terms/"/>
    <ds:schemaRef ds:uri="http://schemas.openxmlformats.org/package/2006/metadata/core-properties"/>
    <ds:schemaRef ds:uri="http://purl.org/dc/dcmitype/"/>
    <ds:schemaRef ds:uri="http://schemas.microsoft.com/office/2006/documentManagement/types"/>
    <ds:schemaRef ds:uri="3efd45da-6d74-4b7a-8042-3d59a06d506a"/>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AF0E2D1-E126-4B06-BA2D-BCD47211F14A}">
  <ds:schemaRefs>
    <ds:schemaRef ds:uri="http://schemas.microsoft.com/sharepoint/v3/contenttype/forms"/>
  </ds:schemaRefs>
</ds:datastoreItem>
</file>

<file path=customXml/itemProps3.xml><?xml version="1.0" encoding="utf-8"?>
<ds:datastoreItem xmlns:ds="http://schemas.openxmlformats.org/officeDocument/2006/customXml" ds:itemID="{CD9BAA10-0733-49C0-BE6A-ADE080511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65325-8127-4a3e-97fc-f64315a25f8e"/>
    <ds:schemaRef ds:uri="3efd45da-6d74-4b7a-8042-3d59a06d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Costs</vt:lpstr>
      <vt:lpstr>Benefits</vt:lpstr>
      <vt:lpstr>Analysis</vt:lpstr>
    </vt:vector>
  </TitlesOfParts>
  <Company>Cardno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Salas</dc:creator>
  <cp:lastModifiedBy>Lemen, Janelle</cp:lastModifiedBy>
  <dcterms:created xsi:type="dcterms:W3CDTF">2018-10-18T15:38:33Z</dcterms:created>
  <dcterms:modified xsi:type="dcterms:W3CDTF">2019-04-08T12:58:20Z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0x010100F79C4ECAE4F71640839B27AA972F3006</vt:lpwstr>
  </property>
</Properties>
</file>